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Our folders\Russ stuff\writing\Author Website Notes\EarthSci4Teachers\ESE2\Surface_Water_Hydrology\"/>
    </mc:Choice>
  </mc:AlternateContent>
  <xr:revisionPtr revIDLastSave="0" documentId="13_ncr:1_{A7F8030E-058C-499C-9360-4263CBA43164}" xr6:coauthVersionLast="47" xr6:coauthVersionMax="47" xr10:uidLastSave="{00000000-0000-0000-0000-000000000000}"/>
  <bookViews>
    <workbookView xWindow="-90" yWindow="-90" windowWidth="19380" windowHeight="1146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D34" i="1"/>
  <c r="F22" i="1"/>
  <c r="E34" i="1" s="1"/>
  <c r="L14" i="1"/>
  <c r="G12" i="1"/>
  <c r="G14" i="1" s="1"/>
  <c r="D16" i="1" s="1"/>
  <c r="E18" i="1" l="1"/>
  <c r="E25" i="1" s="1"/>
  <c r="C25" i="1"/>
  <c r="J18" i="1"/>
  <c r="K20" i="1" s="1"/>
  <c r="E33" i="1"/>
  <c r="K21" i="1" l="1"/>
  <c r="M25" i="1" s="1"/>
  <c r="J25" i="1"/>
  <c r="H20" i="1"/>
  <c r="D29" i="1"/>
  <c r="D31" i="1" l="1"/>
  <c r="D30" i="1"/>
  <c r="E29" i="1"/>
  <c r="G25" i="1"/>
</calcChain>
</file>

<file path=xl/sharedStrings.xml><?xml version="1.0" encoding="utf-8"?>
<sst xmlns="http://schemas.openxmlformats.org/spreadsheetml/2006/main" count="49" uniqueCount="45">
  <si>
    <t>P=rainfall (inches)</t>
  </si>
  <si>
    <t>CN=Curve Number</t>
  </si>
  <si>
    <t>D=Duration of rain (hours)</t>
  </si>
  <si>
    <t>a=area of basin</t>
  </si>
  <si>
    <t>Y=average slope (percent)</t>
  </si>
  <si>
    <t>calculations:</t>
  </si>
  <si>
    <t>S=</t>
  </si>
  <si>
    <t>Calculations</t>
  </si>
  <si>
    <t>Input:</t>
  </si>
  <si>
    <t>Calculations:</t>
  </si>
  <si>
    <t>Ia=</t>
  </si>
  <si>
    <t>length =</t>
  </si>
  <si>
    <t>Q=</t>
  </si>
  <si>
    <t>R=</t>
  </si>
  <si>
    <t>L=</t>
  </si>
  <si>
    <t>q=</t>
  </si>
  <si>
    <t>Tp=</t>
  </si>
  <si>
    <t>Tb=</t>
  </si>
  <si>
    <t>X</t>
  </si>
  <si>
    <t>Y</t>
  </si>
  <si>
    <t>woodland-clay</t>
  </si>
  <si>
    <t>square miles</t>
  </si>
  <si>
    <t>This algorithm is based on "A Method for Estimating Volume and Rate of Runoff in Small Watersheds" USDA, Soil Conservation Service, SCS-TP-149, Revised April 1973.  Additional CN values come from  "Hydrology Training Series, Module 104 Runoff Curve Number Calculations, Study Guide", USDA, Soil Conservation Service.1989.</t>
  </si>
  <si>
    <t>Selected CN Values (for good hydrologic conditions):</t>
  </si>
  <si>
    <t>Sandy Soil</t>
  </si>
  <si>
    <t>Clay-rich Soil</t>
  </si>
  <si>
    <t>Straight row small grain crops</t>
  </si>
  <si>
    <t>Woodlands</t>
  </si>
  <si>
    <t>Urban:  Commercial and business</t>
  </si>
  <si>
    <r>
      <t xml:space="preserve">Q = runoff in inches;  S = retention of water (doesn't run off), Ia = water storage, infiltration in surface; L = lag time; Tp = time to peak; Tb = time to base; </t>
    </r>
    <r>
      <rPr>
        <sz val="11"/>
        <color theme="1"/>
        <rFont val="Script MT Bold"/>
        <family val="4"/>
      </rPr>
      <t>l</t>
    </r>
    <r>
      <rPr>
        <sz val="11"/>
        <color theme="1"/>
        <rFont val="Times New Roman"/>
        <family val="1"/>
      </rPr>
      <t>= length of main stream to farthest divide; R = total volume of runoff; q = peak runoff rate in cubic feet per second</t>
    </r>
  </si>
  <si>
    <t>Model is for rain of steady rate that is the same over the drainage basin.  Model based on "A Method for Estimating Volume and Rate of Runoff in Small Watersheds" USDA, Soil Conservation Service, SCS-TP-149, Revised April 1973.  With additional CN values from  Hydrology Training Series, Module 104 Runoff Curve Number Calculations, Study Guide, USDA, Soil Conservation Service.1989</t>
  </si>
  <si>
    <r>
      <t xml:space="preserve">Simple runoff algorithm for </t>
    </r>
    <r>
      <rPr>
        <b/>
        <i/>
        <sz val="14"/>
        <color theme="1"/>
        <rFont val="Calibri"/>
        <family val="2"/>
        <scheme val="minor"/>
      </rPr>
      <t>Learning to Read the Earth and Sky</t>
    </r>
    <r>
      <rPr>
        <b/>
        <sz val="14"/>
        <color theme="1"/>
        <rFont val="Calibri"/>
        <family val="2"/>
        <scheme val="minor"/>
      </rPr>
      <t>, by Russ and Mary Colson</t>
    </r>
  </si>
  <si>
    <t>Rainfall rate =</t>
  </si>
  <si>
    <t>A schematic of the algorithm is provided in sheet 2</t>
  </si>
  <si>
    <t>You can change these  values to see the effect</t>
  </si>
  <si>
    <t>output values</t>
  </si>
  <si>
    <t>runoff (inches)</t>
  </si>
  <si>
    <t>runoff (cubic feet)</t>
  </si>
  <si>
    <t>Peak runoff rate (cfs)</t>
  </si>
  <si>
    <t>time until peak runoff (hours)</t>
  </si>
  <si>
    <t>time until normal (hours)</t>
  </si>
  <si>
    <t>Important factors that affect flooding include the curve number (a measure of how much of the water runs off versus how much soaks into the ground) and whether the land is hilly or flat (slope).</t>
  </si>
  <si>
    <t xml:space="preserve">Some example CN numbers are given in a table at the bottom of this spread sheet for you to try out.  </t>
  </si>
  <si>
    <t>Data input are the 5 values in lines 9 and 10.  Other values are calcuated based on the runoff model.   Output values are shown in lines 24 and 25</t>
  </si>
  <si>
    <t>As you change the input values, changes in output will show up in the graph below, compared against runoff for woodland clay (Curve Number = 77 which does not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</si>
</sst>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scheme val="minor"/>
    </font>
    <font>
      <b/>
      <i/>
      <sz val="14"/>
      <color theme="1"/>
      <name val="Calibri"/>
      <family val="2"/>
      <scheme val="minor"/>
    </font>
    <font>
      <u/>
      <sz val="11"/>
      <color theme="1"/>
      <name val="Times New Roman"/>
      <family val="1"/>
    </font>
    <font>
      <sz val="11"/>
      <color theme="1"/>
      <name val="Times New Roman"/>
      <family val="1"/>
    </font>
    <font>
      <sz val="11"/>
      <color theme="1"/>
      <name val="Script MT Bold"/>
      <family val="4"/>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vertical="center"/>
    </xf>
    <xf numFmtId="0" fontId="0" fillId="2" borderId="0" xfId="0" applyFill="1"/>
    <xf numFmtId="0" fontId="6"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81714785651792"/>
          <c:y val="5.0925925925925923E-2"/>
          <c:w val="0.80008420822397186"/>
          <c:h val="0.74350320793234181"/>
        </c:manualLayout>
      </c:layout>
      <c:scatterChart>
        <c:scatterStyle val="lineMarker"/>
        <c:varyColors val="0"/>
        <c:ser>
          <c:idx val="1"/>
          <c:order val="0"/>
          <c:tx>
            <c:v>rainfall</c:v>
          </c:tx>
          <c:spPr>
            <a:ln w="25400" cap="rnd">
              <a:solidFill>
                <a:schemeClr val="accent1">
                  <a:lumMod val="50000"/>
                </a:schemeClr>
              </a:solidFill>
              <a:round/>
            </a:ln>
            <a:effectLst/>
          </c:spPr>
          <c:marker>
            <c:symbol val="circle"/>
            <c:size val="5"/>
            <c:spPr>
              <a:noFill/>
              <a:ln w="9525">
                <a:noFill/>
              </a:ln>
              <a:effectLst/>
            </c:spPr>
          </c:marker>
          <c:xVal>
            <c:numRef>
              <c:f>Sheet1!$D$33:$D$35</c:f>
              <c:numCache>
                <c:formatCode>General</c:formatCode>
                <c:ptCount val="3"/>
                <c:pt idx="0">
                  <c:v>0</c:v>
                </c:pt>
                <c:pt idx="1">
                  <c:v>2</c:v>
                </c:pt>
                <c:pt idx="2">
                  <c:v>2</c:v>
                </c:pt>
              </c:numCache>
            </c:numRef>
          </c:xVal>
          <c:yVal>
            <c:numRef>
              <c:f>Sheet1!$E$33:$E$35</c:f>
              <c:numCache>
                <c:formatCode>General</c:formatCode>
                <c:ptCount val="3"/>
                <c:pt idx="0">
                  <c:v>5162.666666666667</c:v>
                </c:pt>
                <c:pt idx="1">
                  <c:v>5162.666666666667</c:v>
                </c:pt>
                <c:pt idx="2">
                  <c:v>0</c:v>
                </c:pt>
              </c:numCache>
            </c:numRef>
          </c:yVal>
          <c:smooth val="0"/>
          <c:extLst>
            <c:ext xmlns:c16="http://schemas.microsoft.com/office/drawing/2014/chart" uri="{C3380CC4-5D6E-409C-BE32-E72D297353CC}">
              <c16:uniqueId val="{00000000-4FBE-449A-87BC-71E554CCC84A}"/>
            </c:ext>
          </c:extLst>
        </c:ser>
        <c:ser>
          <c:idx val="0"/>
          <c:order val="1"/>
          <c:tx>
            <c:v>Runoff--selected conditions (default=urban clay)</c:v>
          </c:tx>
          <c:spPr>
            <a:ln w="25400" cap="rnd">
              <a:solidFill>
                <a:schemeClr val="accent2">
                  <a:lumMod val="75000"/>
                </a:schemeClr>
              </a:solidFill>
              <a:round/>
            </a:ln>
            <a:effectLst/>
          </c:spPr>
          <c:marker>
            <c:symbol val="circle"/>
            <c:size val="5"/>
            <c:spPr>
              <a:noFill/>
              <a:ln w="9525">
                <a:noFill/>
              </a:ln>
              <a:effectLst/>
            </c:spPr>
          </c:marker>
          <c:xVal>
            <c:numRef>
              <c:f>Sheet1!$D$28:$D$31</c:f>
              <c:numCache>
                <c:formatCode>General</c:formatCode>
                <c:ptCount val="4"/>
                <c:pt idx="0">
                  <c:v>0</c:v>
                </c:pt>
                <c:pt idx="1">
                  <c:v>2.2685543000498054</c:v>
                </c:pt>
                <c:pt idx="2">
                  <c:v>6.0570399811329807</c:v>
                </c:pt>
                <c:pt idx="3">
                  <c:v>7.0570399811329807</c:v>
                </c:pt>
              </c:numCache>
            </c:numRef>
          </c:xVal>
          <c:yVal>
            <c:numRef>
              <c:f>Sheet1!$E$28:$E$31</c:f>
              <c:numCache>
                <c:formatCode>General</c:formatCode>
                <c:ptCount val="4"/>
                <c:pt idx="0">
                  <c:v>0</c:v>
                </c:pt>
                <c:pt idx="1">
                  <c:v>2928.1055410021545</c:v>
                </c:pt>
                <c:pt idx="2">
                  <c:v>0</c:v>
                </c:pt>
                <c:pt idx="3">
                  <c:v>0</c:v>
                </c:pt>
              </c:numCache>
            </c:numRef>
          </c:yVal>
          <c:smooth val="0"/>
          <c:extLst>
            <c:ext xmlns:c16="http://schemas.microsoft.com/office/drawing/2014/chart" uri="{C3380CC4-5D6E-409C-BE32-E72D297353CC}">
              <c16:uniqueId val="{00000001-4FBE-449A-87BC-71E554CCC84A}"/>
            </c:ext>
          </c:extLst>
        </c:ser>
        <c:ser>
          <c:idx val="2"/>
          <c:order val="2"/>
          <c:tx>
            <c:v>Runoff-woodland clay (with default slope etc.)</c:v>
          </c:tx>
          <c:spPr>
            <a:ln w="25400" cap="rnd">
              <a:solidFill>
                <a:schemeClr val="accent6">
                  <a:lumMod val="50000"/>
                </a:schemeClr>
              </a:solidFill>
              <a:round/>
            </a:ln>
            <a:effectLst/>
          </c:spPr>
          <c:marker>
            <c:symbol val="circle"/>
            <c:size val="5"/>
            <c:spPr>
              <a:noFill/>
              <a:ln w="9525">
                <a:noFill/>
              </a:ln>
              <a:effectLst/>
            </c:spPr>
          </c:marker>
          <c:xVal>
            <c:numRef>
              <c:f>Sheet1!$D$37:$D$40</c:f>
              <c:numCache>
                <c:formatCode>General</c:formatCode>
                <c:ptCount val="4"/>
                <c:pt idx="0">
                  <c:v>0</c:v>
                </c:pt>
                <c:pt idx="1">
                  <c:v>3.4843417573557751</c:v>
                </c:pt>
                <c:pt idx="2">
                  <c:v>9.3031924921399192</c:v>
                </c:pt>
                <c:pt idx="3">
                  <c:v>10.303192492139919</c:v>
                </c:pt>
              </c:numCache>
            </c:numRef>
          </c:xVal>
          <c:yVal>
            <c:numRef>
              <c:f>Sheet1!$E$37:$E$40</c:f>
              <c:numCache>
                <c:formatCode>General</c:formatCode>
                <c:ptCount val="4"/>
                <c:pt idx="0">
                  <c:v>0</c:v>
                </c:pt>
                <c:pt idx="1">
                  <c:v>1006.7725410989735</c:v>
                </c:pt>
                <c:pt idx="2">
                  <c:v>0</c:v>
                </c:pt>
                <c:pt idx="3">
                  <c:v>0</c:v>
                </c:pt>
              </c:numCache>
            </c:numRef>
          </c:yVal>
          <c:smooth val="0"/>
          <c:extLst>
            <c:ext xmlns:c16="http://schemas.microsoft.com/office/drawing/2014/chart" uri="{C3380CC4-5D6E-409C-BE32-E72D297353CC}">
              <c16:uniqueId val="{00000002-4FBE-449A-87BC-71E554CCC84A}"/>
            </c:ext>
          </c:extLst>
        </c:ser>
        <c:dLbls>
          <c:showLegendKey val="0"/>
          <c:showVal val="0"/>
          <c:showCatName val="0"/>
          <c:showSerName val="0"/>
          <c:showPercent val="0"/>
          <c:showBubbleSize val="0"/>
        </c:dLbls>
        <c:axId val="112357760"/>
        <c:axId val="112360064"/>
      </c:scatterChart>
      <c:valAx>
        <c:axId val="1123577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aseline="0">
                    <a:solidFill>
                      <a:schemeClr val="tx1"/>
                    </a:solidFill>
                  </a:rPr>
                  <a:t>Time in hours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2360064"/>
        <c:crosses val="autoZero"/>
        <c:crossBetween val="midCat"/>
      </c:valAx>
      <c:valAx>
        <c:axId val="112360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aseline="0">
                    <a:solidFill>
                      <a:schemeClr val="tx1"/>
                    </a:solidFill>
                  </a:rPr>
                  <a:t>Rate (cubic feet per second)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2357760"/>
        <c:crosses val="autoZero"/>
        <c:crossBetween val="midCat"/>
      </c:valAx>
      <c:spPr>
        <a:noFill/>
        <a:ln w="28575">
          <a:solidFill>
            <a:schemeClr val="tx1"/>
          </a:solidFill>
        </a:ln>
        <a:effectLst/>
      </c:spPr>
    </c:plotArea>
    <c:legend>
      <c:legendPos val="r"/>
      <c:layout>
        <c:manualLayout>
          <c:xMode val="edge"/>
          <c:yMode val="edge"/>
          <c:x val="0.51079024496937886"/>
          <c:y val="0.11429316127150772"/>
          <c:w val="0.37809864391951004"/>
          <c:h val="0.475117381160688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552450</xdr:colOff>
      <xdr:row>26</xdr:row>
      <xdr:rowOff>109537</xdr:rowOff>
    </xdr:from>
    <xdr:to>
      <xdr:col>13</xdr:col>
      <xdr:colOff>247650</xdr:colOff>
      <xdr:row>40</xdr:row>
      <xdr:rowOff>185737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309033</xdr:colOff>
      <xdr:row>21</xdr:row>
      <xdr:rowOff>148167</xdr:rowOff>
    </xdr:to>
    <xdr:pic>
      <xdr:nvPicPr>
        <xdr:cNvPr id="3" name="Picture 2">
          <a:extLst>
            <a:ext uri="{FF2B5EF4-FFF2-40B4-BE49-F238E27FC236}">
              <a16:creationId xmlns:a16="http://schemas.microsoft.com/office/drawing/2014/main" id="{D0198FF0-7D51-4219-A369-97D81CB6D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00233" cy="3970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
  <sheetViews>
    <sheetView tabSelected="1" workbookViewId="0"/>
  </sheetViews>
  <sheetFormatPr defaultRowHeight="14.75" x14ac:dyDescent="0.75"/>
  <sheetData>
    <row r="1" spans="1:14" ht="18.5" x14ac:dyDescent="0.9">
      <c r="A1" s="1" t="s">
        <v>31</v>
      </c>
    </row>
    <row r="2" spans="1:14" x14ac:dyDescent="0.75">
      <c r="A2" t="s">
        <v>22</v>
      </c>
    </row>
    <row r="3" spans="1:14" x14ac:dyDescent="0.75">
      <c r="A3" t="s">
        <v>43</v>
      </c>
    </row>
    <row r="4" spans="1:14" x14ac:dyDescent="0.75">
      <c r="A4" t="s">
        <v>41</v>
      </c>
    </row>
    <row r="5" spans="1:14" x14ac:dyDescent="0.75">
      <c r="A5" t="s">
        <v>42</v>
      </c>
    </row>
    <row r="6" spans="1:14" x14ac:dyDescent="0.75">
      <c r="A6" t="s">
        <v>44</v>
      </c>
    </row>
    <row r="7" spans="1:14" x14ac:dyDescent="0.75">
      <c r="A7" t="s">
        <v>33</v>
      </c>
    </row>
    <row r="8" spans="1:14" x14ac:dyDescent="0.75">
      <c r="J8" t="s">
        <v>21</v>
      </c>
    </row>
    <row r="9" spans="1:14" x14ac:dyDescent="0.75">
      <c r="A9" t="s">
        <v>8</v>
      </c>
      <c r="C9" t="s">
        <v>0</v>
      </c>
      <c r="E9" t="s">
        <v>1</v>
      </c>
      <c r="G9" t="s">
        <v>2</v>
      </c>
      <c r="J9" t="s">
        <v>3</v>
      </c>
      <c r="L9" t="s">
        <v>4</v>
      </c>
    </row>
    <row r="10" spans="1:14" x14ac:dyDescent="0.75">
      <c r="A10" s="4"/>
      <c r="B10" s="4"/>
      <c r="C10" s="4">
        <v>4</v>
      </c>
      <c r="D10" s="4"/>
      <c r="E10" s="4">
        <v>95</v>
      </c>
      <c r="F10" s="4"/>
      <c r="G10" s="4">
        <v>2</v>
      </c>
      <c r="H10" s="4"/>
      <c r="I10" s="4"/>
      <c r="J10" s="4">
        <v>4</v>
      </c>
      <c r="K10" s="4"/>
      <c r="L10" s="4">
        <v>3</v>
      </c>
      <c r="M10" s="4"/>
      <c r="N10" t="s">
        <v>34</v>
      </c>
    </row>
    <row r="12" spans="1:14" x14ac:dyDescent="0.75">
      <c r="A12" t="s">
        <v>5</v>
      </c>
      <c r="F12" t="s">
        <v>6</v>
      </c>
      <c r="G12">
        <f>1000/E10-10</f>
        <v>0.52631578947368496</v>
      </c>
    </row>
    <row r="14" spans="1:14" x14ac:dyDescent="0.75">
      <c r="A14" t="s">
        <v>9</v>
      </c>
      <c r="F14" t="s">
        <v>10</v>
      </c>
      <c r="G14">
        <f>0.2*G12</f>
        <v>0.105263157894737</v>
      </c>
      <c r="K14" t="s">
        <v>11</v>
      </c>
      <c r="L14">
        <f>209*(J10*640)^0.6</f>
        <v>23178.763555108097</v>
      </c>
    </row>
    <row r="16" spans="1:14" x14ac:dyDescent="0.75">
      <c r="A16" t="s">
        <v>9</v>
      </c>
      <c r="C16" t="s">
        <v>12</v>
      </c>
      <c r="D16">
        <f>+((C10-G14)^2)/((C10-G14)+G12)</f>
        <v>3.4310776942355883</v>
      </c>
    </row>
    <row r="18" spans="1:14" x14ac:dyDescent="0.75">
      <c r="A18" t="s">
        <v>9</v>
      </c>
      <c r="D18" t="s">
        <v>13</v>
      </c>
      <c r="E18">
        <f>+(D16/12)*(J10*27878400)</f>
        <v>31884318.796992473</v>
      </c>
      <c r="I18" t="s">
        <v>14</v>
      </c>
      <c r="J18">
        <f>+(L14^0.8*(G12+1)^0.7)/(1900*L10^0.5)</f>
        <v>1.2685543000498052</v>
      </c>
    </row>
    <row r="20" spans="1:14" x14ac:dyDescent="0.75">
      <c r="A20" t="s">
        <v>7</v>
      </c>
      <c r="G20" t="s">
        <v>15</v>
      </c>
      <c r="H20">
        <f>+(484*D16*J10)/(G10/2+J18)</f>
        <v>2928.1055410021545</v>
      </c>
      <c r="J20" t="s">
        <v>16</v>
      </c>
      <c r="K20">
        <f>+J18+G10/2</f>
        <v>2.2685543000498054</v>
      </c>
    </row>
    <row r="21" spans="1:14" x14ac:dyDescent="0.75">
      <c r="A21" t="s">
        <v>7</v>
      </c>
      <c r="J21" t="s">
        <v>17</v>
      </c>
      <c r="K21">
        <f>2.67*K20</f>
        <v>6.0570399811329807</v>
      </c>
    </row>
    <row r="22" spans="1:14" x14ac:dyDescent="0.75">
      <c r="A22" t="s">
        <v>7</v>
      </c>
      <c r="D22" t="s">
        <v>32</v>
      </c>
      <c r="F22">
        <f>+(C10*J10*27878400)/(12*G10*3600)</f>
        <v>5162.666666666667</v>
      </c>
    </row>
    <row r="24" spans="1:14" x14ac:dyDescent="0.75">
      <c r="A24" s="5"/>
      <c r="B24" s="5"/>
      <c r="C24" s="5" t="s">
        <v>36</v>
      </c>
      <c r="D24" s="5"/>
      <c r="E24" s="5" t="s">
        <v>37</v>
      </c>
      <c r="F24" s="5"/>
      <c r="G24" s="5" t="s">
        <v>38</v>
      </c>
      <c r="H24" s="5"/>
      <c r="I24" s="5"/>
      <c r="J24" s="5" t="s">
        <v>39</v>
      </c>
      <c r="K24" s="5"/>
      <c r="L24" s="5"/>
      <c r="M24" s="5" t="s">
        <v>40</v>
      </c>
      <c r="N24" s="5"/>
    </row>
    <row r="25" spans="1:14" x14ac:dyDescent="0.75">
      <c r="A25" s="5" t="s">
        <v>35</v>
      </c>
      <c r="B25" s="5"/>
      <c r="C25" s="5">
        <f>+D16</f>
        <v>3.4310776942355883</v>
      </c>
      <c r="D25" s="5"/>
      <c r="E25" s="5">
        <f>+E18</f>
        <v>31884318.796992473</v>
      </c>
      <c r="F25" s="5"/>
      <c r="G25" s="5">
        <f>+H20</f>
        <v>2928.1055410021545</v>
      </c>
      <c r="H25" s="5"/>
      <c r="I25" s="5"/>
      <c r="J25" s="5">
        <f>+K20</f>
        <v>2.2685543000498054</v>
      </c>
      <c r="K25" s="5"/>
      <c r="L25" s="5"/>
      <c r="M25" s="5">
        <f>+K21</f>
        <v>6.0570399811329807</v>
      </c>
      <c r="N25" s="5"/>
    </row>
    <row r="27" spans="1:14" x14ac:dyDescent="0.75">
      <c r="D27" t="s">
        <v>18</v>
      </c>
      <c r="E27" t="s">
        <v>19</v>
      </c>
    </row>
    <row r="28" spans="1:14" x14ac:dyDescent="0.75">
      <c r="D28">
        <v>0</v>
      </c>
      <c r="E28">
        <v>0</v>
      </c>
    </row>
    <row r="29" spans="1:14" x14ac:dyDescent="0.75">
      <c r="D29">
        <f>+K20</f>
        <v>2.2685543000498054</v>
      </c>
      <c r="E29">
        <f>+H20</f>
        <v>2928.1055410021545</v>
      </c>
    </row>
    <row r="30" spans="1:14" x14ac:dyDescent="0.75">
      <c r="D30">
        <f>+K21</f>
        <v>6.0570399811329807</v>
      </c>
      <c r="E30">
        <v>0</v>
      </c>
    </row>
    <row r="31" spans="1:14" x14ac:dyDescent="0.75">
      <c r="D31">
        <f>+K21+1</f>
        <v>7.0570399811329807</v>
      </c>
      <c r="E31">
        <v>0</v>
      </c>
    </row>
    <row r="33" spans="1:5" x14ac:dyDescent="0.75">
      <c r="D33">
        <v>0</v>
      </c>
      <c r="E33">
        <f>+F22</f>
        <v>5162.666666666667</v>
      </c>
    </row>
    <row r="34" spans="1:5" x14ac:dyDescent="0.75">
      <c r="D34">
        <f>+G10</f>
        <v>2</v>
      </c>
      <c r="E34">
        <f>+F22</f>
        <v>5162.666666666667</v>
      </c>
    </row>
    <row r="35" spans="1:5" x14ac:dyDescent="0.75">
      <c r="D35">
        <f>+G10</f>
        <v>2</v>
      </c>
      <c r="E35">
        <v>0</v>
      </c>
    </row>
    <row r="37" spans="1:5" x14ac:dyDescent="0.75">
      <c r="B37" t="s">
        <v>20</v>
      </c>
      <c r="D37">
        <v>0</v>
      </c>
      <c r="E37">
        <v>0</v>
      </c>
    </row>
    <row r="38" spans="1:5" x14ac:dyDescent="0.75">
      <c r="D38">
        <v>3.4843417573557751</v>
      </c>
      <c r="E38">
        <v>1006.7725410989735</v>
      </c>
    </row>
    <row r="39" spans="1:5" x14ac:dyDescent="0.75">
      <c r="D39">
        <v>9.3031924921399192</v>
      </c>
      <c r="E39">
        <v>0</v>
      </c>
    </row>
    <row r="40" spans="1:5" x14ac:dyDescent="0.75">
      <c r="D40">
        <v>10.303192492139919</v>
      </c>
      <c r="E40">
        <v>0</v>
      </c>
    </row>
    <row r="42" spans="1:5" x14ac:dyDescent="0.75">
      <c r="A42" s="2" t="s">
        <v>23</v>
      </c>
    </row>
    <row r="43" spans="1:5" x14ac:dyDescent="0.75">
      <c r="B43" s="3" t="s">
        <v>24</v>
      </c>
      <c r="C43" s="3" t="s">
        <v>25</v>
      </c>
    </row>
    <row r="44" spans="1:5" x14ac:dyDescent="0.75">
      <c r="A44" s="3" t="s">
        <v>26</v>
      </c>
      <c r="B44" s="3">
        <v>65</v>
      </c>
      <c r="C44" s="3">
        <v>88</v>
      </c>
    </row>
    <row r="45" spans="1:5" x14ac:dyDescent="0.75">
      <c r="A45" s="3" t="s">
        <v>27</v>
      </c>
      <c r="B45" s="3">
        <v>25</v>
      </c>
      <c r="C45" s="3">
        <v>77</v>
      </c>
    </row>
    <row r="46" spans="1:5" x14ac:dyDescent="0.75">
      <c r="A46" s="3" t="s">
        <v>28</v>
      </c>
      <c r="B46" s="3">
        <v>89</v>
      </c>
      <c r="C46" s="3">
        <v>95</v>
      </c>
    </row>
    <row r="47" spans="1:5" x14ac:dyDescent="0.75">
      <c r="A47" s="3"/>
    </row>
    <row r="48" spans="1:5" x14ac:dyDescent="0.75">
      <c r="A48" s="3"/>
    </row>
    <row r="49" spans="1:1" x14ac:dyDescent="0.75">
      <c r="A49" s="3"/>
    </row>
    <row r="50" spans="1:1" x14ac:dyDescent="0.75">
      <c r="A50" s="3" t="s">
        <v>29</v>
      </c>
    </row>
    <row r="51" spans="1:1" x14ac:dyDescent="0.75">
      <c r="A51" s="3" t="s">
        <v>30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24" sqref="H24"/>
    </sheetView>
  </sheetViews>
  <sheetFormatPr defaultRowHeight="14.75" x14ac:dyDescent="0.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russmary</dc:creator>
  <cp:lastModifiedBy>Russ Colson</cp:lastModifiedBy>
  <dcterms:created xsi:type="dcterms:W3CDTF">2015-05-09T21:47:47Z</dcterms:created>
  <dcterms:modified xsi:type="dcterms:W3CDTF">2023-07-31T23:16:52Z</dcterms:modified>
</cp:coreProperties>
</file>